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340" windowWidth="13760" windowHeight="7680" activeTab="2"/>
  </bookViews>
  <sheets>
    <sheet name="Inhalt" sheetId="1" r:id="rId1"/>
    <sheet name="Programmbeschreibung" sheetId="2" r:id="rId2"/>
    <sheet name="Berechnung" sheetId="3" r:id="rId3"/>
  </sheets>
  <definedNames>
    <definedName name="_xlnm.Print_Area" localSheetId="2">'Berechnung'!$A$1:$J$66</definedName>
    <definedName name="_xlnm.Print_Area" localSheetId="0">'Inhalt'!$A$1:$G$34</definedName>
    <definedName name="_xlnm.Print_Area" localSheetId="1">'Programmbeschreibung'!$A$3:$H$47</definedName>
  </definedNames>
  <calcPr fullCalcOnLoad="1"/>
</workbook>
</file>

<file path=xl/comments3.xml><?xml version="1.0" encoding="utf-8"?>
<comments xmlns="http://schemas.openxmlformats.org/spreadsheetml/2006/main">
  <authors>
    <author>SMUL</author>
  </authors>
  <commentList>
    <comment ref="B32" authorId="0">
      <text>
        <r>
          <rPr>
            <b/>
            <sz val="8"/>
            <rFont val="Tahoma"/>
            <family val="0"/>
          </rPr>
          <t>Kürzung der aus der Molkereisaldierung kommenden "Übermengen"</t>
        </r>
      </text>
    </comment>
    <comment ref="E32" authorId="0">
      <text>
        <r>
          <rPr>
            <b/>
            <sz val="8"/>
            <rFont val="Tahoma"/>
            <family val="0"/>
          </rPr>
          <t xml:space="preserve">Wert entwickelt sich momentan gegen </t>
        </r>
        <r>
          <rPr>
            <b/>
            <sz val="8"/>
            <color indexed="10"/>
            <rFont val="Tahoma"/>
            <family val="2"/>
          </rPr>
          <t>0</t>
        </r>
        <r>
          <rPr>
            <b/>
            <sz val="8"/>
            <rFont val="Tahoma"/>
            <family val="0"/>
          </rPr>
          <t>, 
d. h. die Saldierungsmöglichkeiten sinken.</t>
        </r>
        <r>
          <rPr>
            <sz val="8"/>
            <rFont val="Tahoma"/>
            <family val="0"/>
          </rPr>
          <t/>
        </r>
      </text>
    </comment>
    <comment ref="E26" authorId="0">
      <text>
        <r>
          <rPr>
            <b/>
            <sz val="8"/>
            <rFont val="Tahoma"/>
            <family val="0"/>
          </rPr>
          <t xml:space="preserve">Die Molkereisaldierung kann maximal 10 % betragen.
Wenn keine Informationen der Molkerei vorliegen ggf. </t>
        </r>
        <r>
          <rPr>
            <b/>
            <sz val="8"/>
            <color indexed="10"/>
            <rFont val="Tahoma"/>
            <family val="2"/>
          </rPr>
          <t xml:space="preserve">0 </t>
        </r>
        <r>
          <rPr>
            <b/>
            <sz val="8"/>
            <rFont val="Tahoma"/>
            <family val="0"/>
          </rPr>
          <t>eintragen.</t>
        </r>
      </text>
    </comment>
  </commentList>
</comments>
</file>

<file path=xl/sharedStrings.xml><?xml version="1.0" encoding="utf-8"?>
<sst xmlns="http://schemas.openxmlformats.org/spreadsheetml/2006/main" count="100" uniqueCount="78">
  <si>
    <t>Höhe der Superabgabe lt. VO über die Erhebung einer Abgabe im Milchsektor (lt. VO (EG) Nr. 1234/2007, Artikel 78)</t>
  </si>
  <si>
    <t xml:space="preserve"> Über- / Unterlieferung in kg/ Betrieb</t>
  </si>
  <si>
    <t xml:space="preserve"> Über- / Unterlieferung in %</t>
  </si>
  <si>
    <t>Kaufpreis der Milchquote auf die Superabgabe zu zahlen ist</t>
  </si>
  <si>
    <t>2. Molkereisaldierung</t>
  </si>
  <si>
    <t>Zur Berechnung einer möglichen Anlieferungsmenge mit dem natürlichen Fettgehalt ohne Überlieferung verwenden Sie bitte die "Zielwertsuche":</t>
  </si>
  <si>
    <t>Menü Extras –&gt; Zielwertsuche … –&gt; Zielzelle "Über–/Unterlieferung in %", Zielwert 100, Veränderbare Zelle "tatsächliche Anlieferung"</t>
  </si>
  <si>
    <t>Annett Rindfleisch, Ingo Heber</t>
  </si>
  <si>
    <t>Sächsisches Landesamt für Umwelt, Landwirtschaft und Geologie</t>
  </si>
  <si>
    <t>Referat 25 Betriebs- und Umweltökonomie</t>
  </si>
  <si>
    <t>Pillnitzer Platz 3, 01326 Dresden</t>
  </si>
  <si>
    <t>Tel.: (0351) 2612 - 2507; - 2515</t>
  </si>
  <si>
    <t>Fax: (0351) 2612 - 2499</t>
  </si>
  <si>
    <t>annett.rindfleisch@smul.sachsen.de</t>
  </si>
  <si>
    <t>g Fett/ kg Milch</t>
  </si>
  <si>
    <t>g Fett/ kg Milch Differenz (Erhöhung)</t>
  </si>
  <si>
    <t>g Fett/ kg Milch Differenz (Verringerung)</t>
  </si>
  <si>
    <t>g</t>
  </si>
  <si>
    <t>% Kürzung</t>
  </si>
  <si>
    <t>kg Kürzung gesamt</t>
  </si>
  <si>
    <t>% Erhöhung</t>
  </si>
  <si>
    <t>kg Erhöhung gesamt</t>
  </si>
  <si>
    <t>Sollte Deutschland auf NATIONALER Ebene die Milchquote &gt; 106 % überliefern 
(NICHT einzelbetrieblich!), dann erhöht sich der Betrag der Abgabe für DIESE Menge auf 41,75 Cent/kg Milchüberlieferung.
Dies war in Deutschland in den letzten Jahren nicht der Fall. Daher bleibt diese Berechnung hier unberücksichtigt!</t>
  </si>
  <si>
    <t>Cent/kg</t>
  </si>
  <si>
    <t>%</t>
  </si>
  <si>
    <t>Cent je kg Überlieferung</t>
  </si>
  <si>
    <t>kg</t>
  </si>
  <si>
    <t>Milchwirtschaftsjahr</t>
  </si>
  <si>
    <t>EURO/Betrieb</t>
  </si>
  <si>
    <t xml:space="preserve">Superabgabe effektiv </t>
  </si>
  <si>
    <t>Zukaufspreis</t>
  </si>
  <si>
    <t>Superabgabe</t>
  </si>
  <si>
    <t>Zu beachten sind folgende Aspekte:</t>
  </si>
  <si>
    <t>Besteht überhaupt die Möglichkeit ausreichend Milchquote zu einem vertretbaren Preis zuzukaufen?</t>
  </si>
  <si>
    <t>Unterstellungen:</t>
  </si>
  <si>
    <t>Annuitätenfaktor</t>
  </si>
  <si>
    <t>AfA je Jahr</t>
  </si>
  <si>
    <t>Zinsen je Jahr</t>
  </si>
  <si>
    <t>zurück zum Inhaltsverzeichnis</t>
  </si>
  <si>
    <t>superabgabefrei bis Überlieferung von</t>
  </si>
  <si>
    <t>Menge in Bundessaldierung</t>
  </si>
  <si>
    <t>Höhe der Superabgabe lt. VO</t>
  </si>
  <si>
    <t>1. Berechnung der betrieblichen Quotenerfüllung</t>
  </si>
  <si>
    <t>3. Bundessaldierung</t>
  </si>
  <si>
    <t>Bundessaldierungssatz</t>
  </si>
  <si>
    <t>Beurteilung der einzelbetrieblichen Auswirkung einer Milchquotenüberlieferung und alternativ eines Milchquotenzukaufs</t>
  </si>
  <si>
    <t>Erwirtschaftungszeitraum</t>
  </si>
  <si>
    <t>Jahre</t>
  </si>
  <si>
    <t>jährlicher Zinssatz</t>
  </si>
  <si>
    <t>jährliche Kosten insgesamt</t>
  </si>
  <si>
    <t>jährliche Kosten auf</t>
  </si>
  <si>
    <t>Cent je kg zugekaufte Quote</t>
  </si>
  <si>
    <t>Die vorliegende EXCEL-Arbeitsmappe setzt sich aus folgenden Arbeitsblättern zusammen:</t>
  </si>
  <si>
    <t>Inhalt</t>
  </si>
  <si>
    <t>Programmbeschreibung</t>
  </si>
  <si>
    <t>kurze Erläuterung zur Handhabung des Programmes</t>
  </si>
  <si>
    <t>Bearbeiter:</t>
  </si>
  <si>
    <t>e-mail:</t>
  </si>
  <si>
    <t>Mit dem vorliegenden EXCEL-Kalkulationsprogramm haben Sie die Möglichkeit, betriebsindividuell die Auswirkungen einer Milchquotenüberlieferung bzw. eines Milchquotenzukaufs zu ermitteln.</t>
  </si>
  <si>
    <t>Berechnung</t>
  </si>
  <si>
    <t>Milchquotenüberlieferung</t>
  </si>
  <si>
    <t>Milchquotenzukauf</t>
  </si>
  <si>
    <t>ingo.heber@smul.sachsen.de</t>
  </si>
  <si>
    <t>ab 2007/08</t>
  </si>
  <si>
    <t>[kg]</t>
  </si>
  <si>
    <t xml:space="preserve"> Basisfettgehalt</t>
  </si>
  <si>
    <t>[%]</t>
  </si>
  <si>
    <t xml:space="preserve"> natürlicher Fettgehalt</t>
  </si>
  <si>
    <t xml:space="preserve"> tatsächliche Anlieferung</t>
  </si>
  <si>
    <t xml:space="preserve"> Fettkorrektur d. tatsächl. Anlieferung</t>
  </si>
  <si>
    <t xml:space="preserve"> fettkorr. Anlieferungsmenge</t>
  </si>
  <si>
    <t xml:space="preserve"> Betriebliche Milchquote</t>
  </si>
  <si>
    <r>
      <t xml:space="preserve">4. Alternative: </t>
    </r>
    <r>
      <rPr>
        <b/>
        <u val="single"/>
        <sz val="12"/>
        <color indexed="10"/>
        <rFont val="Arial"/>
        <family val="2"/>
      </rPr>
      <t>Quotenzukauf</t>
    </r>
    <r>
      <rPr>
        <b/>
        <u val="single"/>
        <sz val="12"/>
        <rFont val="Arial"/>
        <family val="2"/>
      </rPr>
      <t xml:space="preserve"> für die Menge, auf die Superabgabe zu zahlen wäre</t>
    </r>
  </si>
  <si>
    <t>Cent je kg verkaufte Milch (Anlieferungsmenge)</t>
  </si>
  <si>
    <t>Menge auf die Superabgabe zu zahlen ist</t>
  </si>
  <si>
    <t>Cent je kg zugekaufter Milchquote</t>
  </si>
  <si>
    <t>Wie sich mittelfristig die Saldierungsmöglichkeiten (einschließlich politischer Eingriffe) entwickeln, ist schwer abschätzbar.</t>
  </si>
  <si>
    <t xml:space="preserve"> Zumindest kurzfristig sinken die Saldierungsmöglichkeiten drastisch.</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</si>
</sst>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000000"/>
    <numFmt numFmtId="177" formatCode="0.000000"/>
    <numFmt numFmtId="178" formatCode="0.00000"/>
    <numFmt numFmtId="179" formatCode="0.0000"/>
    <numFmt numFmtId="180" formatCode="0.000"/>
    <numFmt numFmtId="181" formatCode="0.0"/>
    <numFmt numFmtId="182" formatCode="0.0%"/>
    <numFmt numFmtId="183" formatCode="#,##0\ &quot;DM&quot;;\-#,##0\ &quot;DM&quot;"/>
    <numFmt numFmtId="184" formatCode="#,##0\ &quot;DM&quot;;[Red]\-#,##0\ &quot;DM&quot;"/>
    <numFmt numFmtId="185" formatCode="#,##0.00\ &quot;DM&quot;;\-#,##0.00\ &quot;DM&quot;"/>
    <numFmt numFmtId="186" formatCode="#,##0.00\ &quot;DM&quot;;[Red]\-#,##0.00\ &quot;DM&quot;"/>
    <numFmt numFmtId="187" formatCode="_-* #,##0\ &quot;DM&quot;_-;\-* #,##0\ &quot;DM&quot;_-;_-* &quot;-&quot;\ &quot;DM&quot;_-;_-@_-"/>
    <numFmt numFmtId="188" formatCode="_-* #,##0\ _D_M_-;\-* #,##0\ _D_M_-;_-* &quot;-&quot;\ _D_M_-;_-@_-"/>
    <numFmt numFmtId="189" formatCode="_-* #,##0.00\ &quot;DM&quot;_-;\-* #,##0.00\ &quot;DM&quot;_-;_-* &quot;-&quot;??\ &quot;DM&quot;_-;_-@_-"/>
    <numFmt numFmtId="190" formatCode="_-* #,##0.00\ _D_M_-;\-* #,##0.00\ _D_M_-;_-* &quot;-&quot;??\ _D_M_-;_-@_-"/>
    <numFmt numFmtId="191" formatCode="#,##0.0"/>
    <numFmt numFmtId="192" formatCode="\(#,##0\)"/>
    <numFmt numFmtId="193" formatCode="\(#,##0.0\)"/>
    <numFmt numFmtId="194" formatCode="0.00000000"/>
    <numFmt numFmtId="195" formatCode="0.0_ ;[Red]\-0.0\ "/>
    <numFmt numFmtId="196" formatCode="#,##0_ ;[Red]\-#,##0\ "/>
    <numFmt numFmtId="197" formatCode="#,##0.00_ ;[Red]\-#,##0.00\ "/>
    <numFmt numFmtId="198" formatCode="0.0000000000"/>
    <numFmt numFmtId="199" formatCode="#,##0.0_ ;[Red]\-#,##0.0\ "/>
  </numFmts>
  <fonts count="28">
    <font>
      <sz val="10"/>
      <name val="Arial"/>
      <family val="0"/>
    </font>
    <font>
      <b/>
      <sz val="12"/>
      <name val="Times New Roman"/>
      <family val="1"/>
    </font>
    <font>
      <sz val="8"/>
      <name val="Arial"/>
      <family val="0"/>
    </font>
    <font>
      <u val="single"/>
      <sz val="10"/>
      <name val="Arial"/>
      <family val="0"/>
    </font>
    <font>
      <b/>
      <sz val="10"/>
      <name val="Arial"/>
      <family val="2"/>
    </font>
    <font>
      <b/>
      <sz val="10"/>
      <color indexed="10"/>
      <name val="Arial"/>
      <family val="2"/>
    </font>
    <font>
      <sz val="8"/>
      <name val="Tahoma"/>
      <family val="0"/>
    </font>
    <font>
      <b/>
      <sz val="8"/>
      <name val="Tahoma"/>
      <family val="0"/>
    </font>
    <font>
      <u val="single"/>
      <sz val="10"/>
      <color indexed="36"/>
      <name val="Arial"/>
      <family val="0"/>
    </font>
    <font>
      <u val="single"/>
      <sz val="10"/>
      <color indexed="12"/>
      <name val="Arial"/>
      <family val="0"/>
    </font>
    <font>
      <b/>
      <u val="single"/>
      <sz val="12"/>
      <name val="Arial"/>
      <family val="2"/>
    </font>
    <font>
      <b/>
      <u val="single"/>
      <sz val="12"/>
      <color indexed="10"/>
      <name val="Arial"/>
      <family val="2"/>
    </font>
    <font>
      <sz val="12"/>
      <name val="Arial"/>
      <family val="0"/>
    </font>
    <font>
      <b/>
      <sz val="10"/>
      <color indexed="12"/>
      <name val="Arial"/>
      <family val="2"/>
    </font>
    <font>
      <b/>
      <i/>
      <sz val="10"/>
      <name val="Arial"/>
      <family val="2"/>
    </font>
    <font>
      <sz val="12"/>
      <name val="Times New Roman"/>
      <family val="1"/>
    </font>
    <font>
      <b/>
      <u val="single"/>
      <sz val="14"/>
      <name val="Times New Roman"/>
      <family val="1"/>
    </font>
    <font>
      <b/>
      <u val="single"/>
      <sz val="12"/>
      <color indexed="12"/>
      <name val="Times New Roman"/>
      <family val="1"/>
    </font>
    <font>
      <b/>
      <u val="single"/>
      <sz val="10"/>
      <name val="Arial"/>
      <family val="2"/>
    </font>
    <font>
      <i/>
      <sz val="10"/>
      <name val="Arial"/>
      <family val="2"/>
    </font>
    <font>
      <b/>
      <sz val="8"/>
      <color indexed="10"/>
      <name val="Tahoma"/>
      <family val="2"/>
    </font>
    <font>
      <b/>
      <u val="single"/>
      <sz val="11"/>
      <color indexed="10"/>
      <name val="Arial"/>
      <family val="2"/>
    </font>
    <font>
      <sz val="9.3"/>
      <name val="Arial"/>
      <family val="2"/>
    </font>
    <font>
      <b/>
      <u val="single"/>
      <sz val="10.5"/>
      <color indexed="10"/>
      <name val="Arial"/>
      <family val="2"/>
    </font>
    <font>
      <sz val="12"/>
      <color indexed="10"/>
      <name val="Arial"/>
      <family val="0"/>
    </font>
    <font>
      <b/>
      <sz val="12"/>
      <color indexed="10"/>
      <name val="Arial"/>
      <family val="2"/>
    </font>
    <font>
      <sz val="10"/>
      <color indexed="42"/>
      <name val="Arial"/>
      <family val="0"/>
    </font>
    <font>
      <b/>
      <sz val="8"/>
      <name val="Arial"/>
      <family val="2"/>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20">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4" fillId="2" borderId="1" xfId="0"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181" fontId="5" fillId="2" borderId="1" xfId="0" applyNumberFormat="1" applyFont="1" applyFill="1" applyBorder="1" applyAlignment="1" applyProtection="1">
      <alignment horizontal="center"/>
      <protection locked="0"/>
    </xf>
    <xf numFmtId="0" fontId="15" fillId="3" borderId="2" xfId="0" applyFont="1" applyFill="1" applyBorder="1" applyAlignment="1">
      <alignment/>
    </xf>
    <xf numFmtId="0" fontId="15" fillId="3" borderId="3" xfId="0" applyFont="1" applyFill="1" applyBorder="1" applyAlignment="1">
      <alignment/>
    </xf>
    <xf numFmtId="0" fontId="15" fillId="3" borderId="4" xfId="0" applyFont="1" applyFill="1" applyBorder="1" applyAlignment="1">
      <alignment/>
    </xf>
    <xf numFmtId="0" fontId="15" fillId="3" borderId="5" xfId="0" applyFont="1" applyFill="1" applyBorder="1" applyAlignment="1">
      <alignment/>
    </xf>
    <xf numFmtId="0" fontId="15" fillId="3" borderId="0" xfId="0" applyFont="1" applyFill="1" applyBorder="1" applyAlignment="1">
      <alignment/>
    </xf>
    <xf numFmtId="0" fontId="15" fillId="3" borderId="6" xfId="0" applyFont="1" applyFill="1" applyBorder="1" applyAlignment="1">
      <alignment/>
    </xf>
    <xf numFmtId="0" fontId="1" fillId="3" borderId="0" xfId="0" applyFont="1" applyFill="1" applyBorder="1" applyAlignment="1">
      <alignment/>
    </xf>
    <xf numFmtId="0" fontId="17" fillId="3" borderId="0" xfId="18"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15" fillId="3" borderId="7" xfId="0" applyFont="1" applyFill="1" applyBorder="1" applyAlignment="1">
      <alignment/>
    </xf>
    <xf numFmtId="0" fontId="15" fillId="3" borderId="8" xfId="0" applyFont="1" applyFill="1" applyBorder="1" applyAlignment="1">
      <alignment/>
    </xf>
    <xf numFmtId="0" fontId="15" fillId="3" borderId="9" xfId="0" applyFont="1" applyFill="1" applyBorder="1" applyAlignment="1">
      <alignment/>
    </xf>
    <xf numFmtId="0" fontId="0" fillId="0" borderId="0" xfId="0" applyAlignment="1" applyProtection="1">
      <alignment/>
      <protection/>
    </xf>
    <xf numFmtId="4" fontId="4" fillId="2" borderId="1" xfId="0" applyNumberFormat="1" applyFont="1" applyFill="1" applyBorder="1" applyAlignment="1" applyProtection="1">
      <alignment horizontal="center"/>
      <protection locked="0"/>
    </xf>
    <xf numFmtId="0" fontId="0" fillId="4" borderId="10" xfId="0" applyFont="1" applyFill="1" applyBorder="1" applyAlignment="1" applyProtection="1">
      <alignment horizontal="center"/>
      <protection/>
    </xf>
    <xf numFmtId="196" fontId="0" fillId="4" borderId="0" xfId="0" applyNumberFormat="1" applyFont="1" applyFill="1" applyBorder="1" applyAlignment="1" applyProtection="1">
      <alignment horizontal="center"/>
      <protection/>
    </xf>
    <xf numFmtId="196" fontId="0" fillId="4" borderId="11" xfId="0" applyNumberFormat="1" applyFont="1" applyFill="1" applyBorder="1" applyAlignment="1" applyProtection="1">
      <alignment horizontal="center"/>
      <protection/>
    </xf>
    <xf numFmtId="199" fontId="4" fillId="4" borderId="0" xfId="0" applyNumberFormat="1" applyFont="1" applyFill="1" applyBorder="1" applyAlignment="1" applyProtection="1">
      <alignment horizontal="center"/>
      <protection/>
    </xf>
    <xf numFmtId="0" fontId="21" fillId="3" borderId="0" xfId="0" applyFont="1" applyFill="1" applyAlignment="1" applyProtection="1">
      <alignment/>
      <protection/>
    </xf>
    <xf numFmtId="0" fontId="0" fillId="3" borderId="0" xfId="0" applyFill="1" applyAlignment="1" applyProtection="1">
      <alignment/>
      <protection/>
    </xf>
    <xf numFmtId="0" fontId="9" fillId="3" borderId="0" xfId="18" applyFill="1" applyAlignment="1" applyProtection="1">
      <alignment/>
      <protection/>
    </xf>
    <xf numFmtId="0" fontId="3" fillId="3" borderId="0" xfId="0" applyFont="1" applyFill="1" applyAlignment="1" applyProtection="1">
      <alignment/>
      <protection/>
    </xf>
    <xf numFmtId="0" fontId="0" fillId="3" borderId="0" xfId="0" applyFill="1" applyAlignment="1" applyProtection="1">
      <alignment horizontal="center"/>
      <protection/>
    </xf>
    <xf numFmtId="0" fontId="4" fillId="3" borderId="0" xfId="0" applyFont="1" applyFill="1" applyAlignment="1" applyProtection="1">
      <alignment horizontal="center"/>
      <protection/>
    </xf>
    <xf numFmtId="0" fontId="5" fillId="3" borderId="0" xfId="0" applyFont="1" applyFill="1" applyAlignment="1" applyProtection="1">
      <alignment horizontal="center"/>
      <protection/>
    </xf>
    <xf numFmtId="0" fontId="10" fillId="3" borderId="0" xfId="0" applyFont="1" applyFill="1" applyAlignment="1" applyProtection="1">
      <alignment/>
      <protection/>
    </xf>
    <xf numFmtId="0" fontId="10" fillId="3" borderId="0" xfId="0" applyFont="1" applyFill="1" applyAlignment="1" applyProtection="1">
      <alignment horizontal="left"/>
      <protection/>
    </xf>
    <xf numFmtId="0" fontId="0" fillId="3" borderId="0" xfId="0" applyFill="1" applyAlignment="1" applyProtection="1">
      <alignment horizontal="left"/>
      <protection/>
    </xf>
    <xf numFmtId="196" fontId="0" fillId="3" borderId="0" xfId="0" applyNumberFormat="1" applyFont="1" applyFill="1" applyAlignment="1" applyProtection="1">
      <alignment horizontal="center"/>
      <protection/>
    </xf>
    <xf numFmtId="3" fontId="4" fillId="3" borderId="0" xfId="0" applyNumberFormat="1" applyFont="1" applyFill="1" applyAlignment="1" applyProtection="1">
      <alignment horizontal="center"/>
      <protection/>
    </xf>
    <xf numFmtId="0" fontId="13" fillId="3" borderId="0" xfId="0" applyFont="1" applyFill="1" applyAlignment="1" applyProtection="1">
      <alignment horizontal="center"/>
      <protection/>
    </xf>
    <xf numFmtId="0" fontId="4" fillId="3" borderId="0" xfId="0" applyFont="1" applyFill="1" applyAlignment="1" applyProtection="1">
      <alignment horizontal="left" wrapText="1"/>
      <protection/>
    </xf>
    <xf numFmtId="0" fontId="5" fillId="3" borderId="0" xfId="0" applyFont="1" applyFill="1" applyAlignment="1" applyProtection="1">
      <alignment horizontal="center" wrapText="1"/>
      <protection/>
    </xf>
    <xf numFmtId="3" fontId="4" fillId="4" borderId="1" xfId="0" applyNumberFormat="1" applyFont="1" applyFill="1" applyBorder="1" applyAlignment="1" applyProtection="1">
      <alignment horizontal="center" vertical="center"/>
      <protection/>
    </xf>
    <xf numFmtId="0" fontId="0" fillId="3" borderId="0" xfId="0" applyFill="1" applyAlignment="1" applyProtection="1">
      <alignment horizontal="center" vertical="center"/>
      <protection/>
    </xf>
    <xf numFmtId="0" fontId="5" fillId="3" borderId="0" xfId="0" applyFont="1" applyFill="1" applyAlignment="1" applyProtection="1">
      <alignment horizontal="left" wrapText="1"/>
      <protection/>
    </xf>
    <xf numFmtId="0" fontId="0" fillId="3" borderId="0" xfId="0" applyFill="1" applyAlignment="1" applyProtection="1">
      <alignment vertical="center"/>
      <protection/>
    </xf>
    <xf numFmtId="0" fontId="4" fillId="3" borderId="0" xfId="0" applyFont="1" applyFill="1" applyAlignment="1" applyProtection="1">
      <alignment horizontal="left"/>
      <protection/>
    </xf>
    <xf numFmtId="181" fontId="4" fillId="4" borderId="12" xfId="0" applyNumberFormat="1" applyFont="1" applyFill="1" applyBorder="1" applyAlignment="1" applyProtection="1">
      <alignment horizontal="center"/>
      <protection/>
    </xf>
    <xf numFmtId="0" fontId="4" fillId="3" borderId="0" xfId="0" applyFont="1" applyFill="1" applyAlignment="1" applyProtection="1">
      <alignment/>
      <protection/>
    </xf>
    <xf numFmtId="0" fontId="10" fillId="3" borderId="0" xfId="0" applyFont="1" applyFill="1" applyAlignment="1" applyProtection="1">
      <alignment horizontal="left"/>
      <protection/>
    </xf>
    <xf numFmtId="0" fontId="12" fillId="3" borderId="0" xfId="0" applyFont="1" applyFill="1" applyAlignment="1" applyProtection="1">
      <alignment horizontal="center"/>
      <protection/>
    </xf>
    <xf numFmtId="0" fontId="10" fillId="3" borderId="0" xfId="0" applyFont="1" applyFill="1" applyAlignment="1" applyProtection="1">
      <alignment horizontal="center"/>
      <protection/>
    </xf>
    <xf numFmtId="0" fontId="12" fillId="3" borderId="0" xfId="0" applyFont="1" applyFill="1" applyAlignment="1" applyProtection="1">
      <alignment/>
      <protection/>
    </xf>
    <xf numFmtId="0" fontId="5" fillId="3" borderId="0" xfId="0" applyFont="1" applyFill="1" applyAlignment="1" applyProtection="1">
      <alignment horizontal="left"/>
      <protection/>
    </xf>
    <xf numFmtId="0" fontId="0" fillId="3" borderId="0" xfId="20" applyFont="1" applyFill="1" applyBorder="1" applyAlignment="1" applyProtection="1">
      <alignment horizontal="left"/>
      <protection/>
    </xf>
    <xf numFmtId="178" fontId="0" fillId="4" borderId="1" xfId="20" applyNumberFormat="1" applyFont="1" applyFill="1" applyBorder="1" applyAlignment="1" applyProtection="1">
      <alignment horizontal="center"/>
      <protection/>
    </xf>
    <xf numFmtId="0" fontId="2" fillId="3" borderId="0" xfId="20" applyFont="1" applyFill="1" applyBorder="1" applyProtection="1">
      <alignment/>
      <protection/>
    </xf>
    <xf numFmtId="2" fontId="0" fillId="4" borderId="1" xfId="0" applyNumberFormat="1" applyFill="1" applyBorder="1" applyAlignment="1" applyProtection="1">
      <alignment horizontal="center"/>
      <protection/>
    </xf>
    <xf numFmtId="0" fontId="0" fillId="3" borderId="0" xfId="0" applyFill="1" applyBorder="1" applyAlignment="1" applyProtection="1">
      <alignment horizontal="center"/>
      <protection/>
    </xf>
    <xf numFmtId="3" fontId="0" fillId="3" borderId="0" xfId="0" applyNumberFormat="1" applyFill="1" applyBorder="1" applyAlignment="1" applyProtection="1">
      <alignment horizontal="center"/>
      <protection/>
    </xf>
    <xf numFmtId="0" fontId="0" fillId="3" borderId="0" xfId="0" applyFill="1" applyBorder="1" applyAlignment="1" applyProtection="1">
      <alignment/>
      <protection/>
    </xf>
    <xf numFmtId="3" fontId="0" fillId="4" borderId="1" xfId="0" applyNumberFormat="1" applyFill="1" applyBorder="1" applyAlignment="1" applyProtection="1">
      <alignment horizontal="center"/>
      <protection/>
    </xf>
    <xf numFmtId="0" fontId="4" fillId="3" borderId="0" xfId="0" applyFont="1" applyFill="1" applyAlignment="1" applyProtection="1">
      <alignment horizontal="left" vertical="center"/>
      <protection/>
    </xf>
    <xf numFmtId="2" fontId="4" fillId="4" borderId="12" xfId="0" applyNumberFormat="1" applyFont="1" applyFill="1" applyBorder="1" applyAlignment="1" applyProtection="1">
      <alignment horizontal="center" vertical="center"/>
      <protection/>
    </xf>
    <xf numFmtId="0" fontId="4" fillId="3" borderId="0" xfId="0" applyFont="1" applyFill="1" applyAlignment="1" applyProtection="1">
      <alignment vertical="center"/>
      <protection/>
    </xf>
    <xf numFmtId="0" fontId="0" fillId="3" borderId="0" xfId="0" applyFont="1" applyFill="1" applyAlignment="1" applyProtection="1">
      <alignment/>
      <protection/>
    </xf>
    <xf numFmtId="0" fontId="3" fillId="4" borderId="13" xfId="0" applyFont="1" applyFill="1" applyBorder="1" applyAlignment="1" applyProtection="1">
      <alignment/>
      <protection/>
    </xf>
    <xf numFmtId="0" fontId="3" fillId="4" borderId="10" xfId="0" applyFont="1" applyFill="1" applyBorder="1" applyAlignment="1" applyProtection="1">
      <alignment/>
      <protection/>
    </xf>
    <xf numFmtId="0" fontId="0" fillId="4" borderId="14" xfId="0" applyFont="1" applyFill="1" applyBorder="1" applyAlignment="1" applyProtection="1">
      <alignment horizontal="center"/>
      <protection/>
    </xf>
    <xf numFmtId="0" fontId="0" fillId="3" borderId="0" xfId="0" applyFont="1" applyFill="1" applyAlignment="1" applyProtection="1">
      <alignment horizontal="center"/>
      <protection/>
    </xf>
    <xf numFmtId="0" fontId="0" fillId="4" borderId="15" xfId="0" applyFont="1" applyFill="1" applyBorder="1" applyAlignment="1" applyProtection="1">
      <alignment/>
      <protection/>
    </xf>
    <xf numFmtId="0" fontId="0" fillId="4" borderId="0" xfId="0" applyFont="1" applyFill="1" applyBorder="1" applyAlignment="1" applyProtection="1">
      <alignment/>
      <protection/>
    </xf>
    <xf numFmtId="0" fontId="0" fillId="4" borderId="16" xfId="0" applyFont="1" applyFill="1" applyBorder="1" applyAlignment="1" applyProtection="1">
      <alignment horizontal="center"/>
      <protection/>
    </xf>
    <xf numFmtId="0" fontId="0" fillId="3" borderId="0" xfId="0" applyFont="1" applyFill="1" applyAlignment="1" applyProtection="1">
      <alignment horizontal="left"/>
      <protection/>
    </xf>
    <xf numFmtId="0" fontId="4" fillId="4" borderId="15" xfId="0" applyFont="1" applyFill="1" applyBorder="1" applyAlignment="1" applyProtection="1">
      <alignment/>
      <protection/>
    </xf>
    <xf numFmtId="0" fontId="4" fillId="4" borderId="0" xfId="0" applyFont="1" applyFill="1" applyBorder="1" applyAlignment="1" applyProtection="1">
      <alignment/>
      <protection/>
    </xf>
    <xf numFmtId="0" fontId="0" fillId="4" borderId="17" xfId="0" applyFont="1" applyFill="1" applyBorder="1" applyAlignment="1" applyProtection="1">
      <alignment/>
      <protection/>
    </xf>
    <xf numFmtId="0" fontId="0" fillId="4" borderId="11" xfId="0" applyFont="1" applyFill="1" applyBorder="1" applyAlignment="1" applyProtection="1">
      <alignment/>
      <protection/>
    </xf>
    <xf numFmtId="0" fontId="0" fillId="4" borderId="18" xfId="0" applyFont="1" applyFill="1" applyBorder="1" applyAlignment="1" applyProtection="1">
      <alignment horizontal="center"/>
      <protection/>
    </xf>
    <xf numFmtId="196" fontId="4" fillId="4" borderId="0" xfId="0" applyNumberFormat="1" applyFont="1" applyFill="1" applyBorder="1" applyAlignment="1" applyProtection="1">
      <alignment horizontal="center"/>
      <protection/>
    </xf>
    <xf numFmtId="2" fontId="4" fillId="4" borderId="1" xfId="0" applyNumberFormat="1" applyFont="1" applyFill="1" applyBorder="1" applyAlignment="1" applyProtection="1">
      <alignment horizontal="center"/>
      <protection/>
    </xf>
    <xf numFmtId="0" fontId="22" fillId="3" borderId="0" xfId="20" applyFont="1" applyFill="1" applyBorder="1" applyAlignment="1" applyProtection="1">
      <alignment horizontal="left"/>
      <protection/>
    </xf>
    <xf numFmtId="0" fontId="0" fillId="3" borderId="0" xfId="20" applyFont="1" applyFill="1" applyBorder="1" applyProtection="1">
      <alignment/>
      <protection/>
    </xf>
    <xf numFmtId="0" fontId="23" fillId="3" borderId="0" xfId="0" applyFont="1" applyFill="1" applyAlignment="1" applyProtection="1">
      <alignment/>
      <protection/>
    </xf>
    <xf numFmtId="0" fontId="24" fillId="3" borderId="0" xfId="0" applyFont="1" applyFill="1" applyAlignment="1" applyProtection="1">
      <alignment/>
      <protection/>
    </xf>
    <xf numFmtId="0" fontId="24" fillId="3" borderId="0" xfId="0" applyFont="1" applyFill="1" applyAlignment="1" applyProtection="1">
      <alignment horizontal="center"/>
      <protection/>
    </xf>
    <xf numFmtId="0" fontId="25" fillId="3" borderId="0" xfId="0" applyFont="1" applyFill="1" applyAlignment="1" applyProtection="1">
      <alignment/>
      <protection/>
    </xf>
    <xf numFmtId="0" fontId="25" fillId="3" borderId="0" xfId="0" applyFont="1" applyFill="1" applyAlignment="1" applyProtection="1">
      <alignment horizontal="center"/>
      <protection/>
    </xf>
    <xf numFmtId="3" fontId="4" fillId="4" borderId="1" xfId="20" applyNumberFormat="1" applyFont="1" applyFill="1" applyBorder="1" applyAlignment="1" applyProtection="1">
      <alignment horizontal="center"/>
      <protection/>
    </xf>
    <xf numFmtId="0" fontId="1" fillId="4" borderId="5" xfId="0" applyFont="1" applyFill="1" applyBorder="1" applyAlignment="1">
      <alignment/>
    </xf>
    <xf numFmtId="0" fontId="1" fillId="4" borderId="0" xfId="0" applyFont="1" applyFill="1" applyBorder="1" applyAlignment="1">
      <alignment/>
    </xf>
    <xf numFmtId="0" fontId="1" fillId="4" borderId="6" xfId="0" applyFont="1" applyFill="1" applyBorder="1" applyAlignment="1">
      <alignment/>
    </xf>
    <xf numFmtId="0" fontId="9" fillId="4" borderId="0" xfId="18" applyFill="1" applyBorder="1" applyAlignment="1">
      <alignment/>
    </xf>
    <xf numFmtId="0" fontId="15" fillId="4" borderId="5" xfId="0" applyFont="1" applyFill="1" applyBorder="1" applyAlignment="1">
      <alignment/>
    </xf>
    <xf numFmtId="0" fontId="15" fillId="4" borderId="0" xfId="0" applyFont="1" applyFill="1" applyBorder="1" applyAlignment="1">
      <alignment/>
    </xf>
    <xf numFmtId="0" fontId="15" fillId="4" borderId="6" xfId="0" applyFont="1" applyFill="1" applyBorder="1" applyAlignment="1">
      <alignment/>
    </xf>
    <xf numFmtId="0" fontId="9" fillId="0" borderId="0" xfId="18" applyAlignment="1" applyProtection="1">
      <alignment horizontal="left"/>
      <protection/>
    </xf>
    <xf numFmtId="0" fontId="0" fillId="0" borderId="0" xfId="0" applyAlignment="1" applyProtection="1">
      <alignment horizontal="left"/>
      <protection/>
    </xf>
    <xf numFmtId="0" fontId="5" fillId="3" borderId="0" xfId="0" applyFont="1" applyFill="1" applyAlignment="1" applyProtection="1">
      <alignment/>
      <protection/>
    </xf>
    <xf numFmtId="181" fontId="4" fillId="4" borderId="19" xfId="0" applyNumberFormat="1" applyFont="1" applyFill="1" applyBorder="1" applyAlignment="1" applyProtection="1">
      <alignment horizontal="center"/>
      <protection/>
    </xf>
    <xf numFmtId="0" fontId="0" fillId="3" borderId="0" xfId="0" applyFill="1" applyAlignment="1">
      <alignment/>
    </xf>
    <xf numFmtId="0" fontId="26" fillId="3" borderId="0" xfId="0" applyFont="1" applyFill="1" applyAlignment="1" applyProtection="1">
      <alignment/>
      <protection/>
    </xf>
    <xf numFmtId="181" fontId="26" fillId="3" borderId="0" xfId="0" applyNumberFormat="1" applyFont="1" applyFill="1" applyAlignment="1" applyProtection="1">
      <alignment/>
      <protection/>
    </xf>
    <xf numFmtId="195" fontId="26" fillId="3" borderId="0" xfId="0" applyNumberFormat="1" applyFont="1" applyFill="1" applyAlignment="1" applyProtection="1">
      <alignment/>
      <protection/>
    </xf>
    <xf numFmtId="0" fontId="17" fillId="3" borderId="0" xfId="18" applyFont="1" applyFill="1" applyBorder="1" applyAlignment="1">
      <alignment horizontal="left"/>
    </xf>
    <xf numFmtId="0" fontId="16" fillId="3" borderId="5" xfId="0" applyFont="1" applyFill="1" applyBorder="1" applyAlignment="1">
      <alignment horizontal="center" wrapText="1"/>
    </xf>
    <xf numFmtId="0" fontId="16" fillId="3" borderId="0" xfId="0" applyFont="1" applyFill="1" applyBorder="1" applyAlignment="1">
      <alignment horizontal="center" wrapText="1"/>
    </xf>
    <xf numFmtId="0" fontId="16" fillId="3" borderId="6" xfId="0" applyFont="1" applyFill="1" applyBorder="1" applyAlignment="1">
      <alignment horizontal="center" wrapText="1"/>
    </xf>
    <xf numFmtId="0" fontId="15" fillId="3" borderId="5" xfId="0" applyFont="1" applyFill="1" applyBorder="1" applyAlignment="1">
      <alignment horizontal="center" wrapText="1"/>
    </xf>
    <xf numFmtId="0" fontId="15" fillId="3" borderId="0" xfId="0" applyFont="1" applyFill="1" applyBorder="1" applyAlignment="1">
      <alignment horizontal="center" wrapText="1"/>
    </xf>
    <xf numFmtId="0" fontId="15" fillId="3" borderId="6" xfId="0" applyFont="1" applyFill="1" applyBorder="1" applyAlignment="1">
      <alignment horizontal="center" wrapText="1"/>
    </xf>
    <xf numFmtId="0" fontId="15" fillId="3" borderId="5" xfId="0" applyFont="1" applyFill="1" applyBorder="1" applyAlignment="1">
      <alignment horizontal="center"/>
    </xf>
    <xf numFmtId="0" fontId="15" fillId="3" borderId="0" xfId="0" applyFont="1" applyFill="1" applyBorder="1" applyAlignment="1">
      <alignment horizontal="center"/>
    </xf>
    <xf numFmtId="0" fontId="15" fillId="3" borderId="6" xfId="0" applyFont="1" applyFill="1" applyBorder="1" applyAlignment="1">
      <alignment horizontal="center"/>
    </xf>
    <xf numFmtId="0" fontId="9" fillId="3" borderId="0" xfId="18" applyFill="1" applyAlignment="1" applyProtection="1">
      <alignment horizontal="center"/>
      <protection/>
    </xf>
    <xf numFmtId="0" fontId="0" fillId="3" borderId="0" xfId="0" applyFill="1" applyAlignment="1" applyProtection="1">
      <alignment horizontal="left" vertical="center" wrapText="1"/>
      <protection/>
    </xf>
  </cellXfs>
  <cellStyles count="9">
    <cellStyle name="Normal" xfId="0"/>
    <cellStyle name="Followed Hyperlink" xfId="15"/>
    <cellStyle name="Comma" xfId="16"/>
    <cellStyle name="Comma [0]" xfId="17"/>
    <cellStyle name="Hyperlink" xfId="18"/>
    <cellStyle name="Percent" xfId="19"/>
    <cellStyle name="Standard_INT_EURO" xfId="20"/>
    <cellStyle name="Currency" xfId="21"/>
    <cellStyle name="Currency [0]" xfId="22"/>
  </cellStyles>
  <dxfs count="1">
    <dxf>
      <font>
        <b/>
        <i/>
        <color rgb="FFDD0806"/>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7</xdr:col>
      <xdr:colOff>742950</xdr:colOff>
      <xdr:row>46</xdr:row>
      <xdr:rowOff>95250</xdr:rowOff>
    </xdr:to>
    <xdr:sp>
      <xdr:nvSpPr>
        <xdr:cNvPr id="1" name="TextBox 1"/>
        <xdr:cNvSpPr txBox="1">
          <a:spLocks noChangeArrowheads="1"/>
        </xdr:cNvSpPr>
      </xdr:nvSpPr>
      <xdr:spPr>
        <a:xfrm>
          <a:off x="0" y="361950"/>
          <a:ext cx="6076950" cy="71628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Beurteilung der einzelbetrieblichen Auswirkung einer Milchquotenüberlieferung und alternativ eines Milchquotenzukaufs</a:t>
          </a:r>
          <a:r>
            <a:rPr lang="en-US" cap="none" sz="1000" b="0" i="0" u="none" baseline="0">
              <a:latin typeface="Arial"/>
              <a:ea typeface="Arial"/>
              <a:cs typeface="Arial"/>
            </a:rPr>
            <a:t>
</a:t>
          </a:r>
          <a:r>
            <a:rPr lang="en-US" cap="none" sz="1000" b="1" i="1" u="none" baseline="0">
              <a:latin typeface="Arial"/>
              <a:ea typeface="Arial"/>
              <a:cs typeface="Arial"/>
            </a:rPr>
            <a:t>Allgemeine Hinweise</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0" i="1" u="none" baseline="0">
              <a:latin typeface="Arial"/>
              <a:ea typeface="Arial"/>
              <a:cs typeface="Arial"/>
            </a:rPr>
            <a:t>Felder, die mit einer roten Ecke versehen sind, enthalten einen Kommentar, der Hinweise zum Ausfüllen des betreffenden Feldes gibt (Einstellung unter Extras/Optionen/Kommentare/nur Indikatoren)</a:t>
          </a:r>
          <a:r>
            <a:rPr lang="en-US" cap="none" sz="1000" b="0" i="0" u="none" baseline="0">
              <a:latin typeface="Arial"/>
              <a:ea typeface="Arial"/>
              <a:cs typeface="Arial"/>
            </a:rPr>
            <a:t>
Die vorliegende EXCEL-Arbeitsmappe „Beurteilung der einzelbetrieblichen Auswirkung einer Milchquotenüberlieferung und alternativ eines Milchquotenzukaufs“ kann als Hilfsmittel zur Berechnung der einzelbetrieblichen Auswirkung einer Milchquotenüberlieferung und alternativ eines Milchquotenzukaufs genutzt werden. Das vorliegende Berechnungsmodell beinhaltet beispielhafte Vorschlagswerte, die durch einzelbetriebliche Daten zu ersetzen sind (hellblau unterlegte Zellen). Gelb unterlegte Zahlen enthalten Berechnungsformeln, die nicht überschrieben werden können.
Dieses Schema ermöglicht die Abschätzung der einzelbetrieblichen Referenzmengenerfüllung sowie der Berücksichtigung der Saldierung. 
Der einzugebende Bundessaldierungssatz sagt aus, wie viel der in die Bundessaldierung einfließenden Mengen strafabgabefrei saldiert werden können. Tendenziell ist nur von einer geringeren bzw. sinkenden Möglichkeit der Saldierung auf Bundesebene auszugehen. Der einzugebende Wert kann im Verlauf eines Milchwirtschaftsjahres nur abgeschätzt werden und sollte niedrig gewählt werden. Es besteht die Möglichkeit die Wirkung unterschiedlicher Bundessaldierungssätze zu testen.
Im Ergebnis wird ausgewiesen, wie viel EURO an Superabgabe möglicherweise zu zahlen sind, wenn betrieblich nicht gegengesteuert wird und wie hoch die Belastungen durch Superabgabe je kg verkaufte Milch bzw. je kg einzelbetriebliche Überlieferung ausfällt.
Zur Vermeidung der Superabgabe gibt es für potentielle Überlieferer nur zwei Alternativen: rechtzeitige Bestandsreduzierung bzw. Milchquotenzukauf. Verbleiben nach beiden Saldierungsstufen Überlieferungsmengen, auf die Superabgabe zu zahlen wäre, wird alternativ gerechnet, welche Kosten entstehen, wenn diese Überlieferungsmenge durch Quotenzukauf abgesichert wird. Quotenzukauf ist allerdings nur für wirtschaftlich starke Unternehmen eine empfehlenswerte Alternative. Quotenzukauf setzt voraus, dass die wirtschaftliche Situation im Unternehmen und im Betriebszweig Milch detailliert bekannt sind und die Kosten für den Quotenzukauf wirtschaftlich vertretbar sind.
</a:t>
          </a:r>
          <a:r>
            <a:rPr lang="en-US" cap="none" sz="1000" b="1" i="0" u="sng" baseline="0">
              <a:latin typeface="Arial"/>
              <a:ea typeface="Arial"/>
              <a:cs typeface="Arial"/>
            </a:rPr>
            <a:t>Fazit:</a:t>
          </a:r>
          <a:r>
            <a:rPr lang="en-US" cap="none" sz="1000" b="0" i="0" u="none" baseline="0">
              <a:latin typeface="Arial"/>
              <a:ea typeface="Arial"/>
              <a:cs typeface="Arial"/>
            </a:rPr>
            <a:t> 
Wer Superabgabe zu zahlen hat, verliert für den Zweig Milchproduktion effektiv Geld. Es ist erforderlich regelmäßig und zeitnah die einzelbetrieblichen Möglichkeiten bezüglich Milchanlieferung zu kennen, um rechtzeitig Maßnahmen gegen hohe Superabgaben einleiten zu können. Das vorliegende Modell leistet Hilfestellung bei der Einschätzung der einzelbetrieblichen Situation sowie möglicher Konsequenzen für die Milchproduktion.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8</xdr:row>
      <xdr:rowOff>66675</xdr:rowOff>
    </xdr:from>
    <xdr:to>
      <xdr:col>10</xdr:col>
      <xdr:colOff>219075</xdr:colOff>
      <xdr:row>18</xdr:row>
      <xdr:rowOff>47625</xdr:rowOff>
    </xdr:to>
    <xdr:pic>
      <xdr:nvPicPr>
        <xdr:cNvPr id="1" name="Picture 11"/>
        <xdr:cNvPicPr preferRelativeResize="1">
          <a:picLocks noChangeAspect="1"/>
        </xdr:cNvPicPr>
      </xdr:nvPicPr>
      <xdr:blipFill>
        <a:blip r:embed="rId1"/>
        <a:stretch>
          <a:fillRect/>
        </a:stretch>
      </xdr:blipFill>
      <xdr:spPr>
        <a:xfrm>
          <a:off x="6324600" y="1390650"/>
          <a:ext cx="220980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ett.rindfleisch@smul.sachsen.de" TargetMode="External" /><Relationship Id="rId2" Type="http://schemas.openxmlformats.org/officeDocument/2006/relationships/hyperlink" Target="mailto:ingo.heber@smul.sachsen.de?subject=Milchquote%20und%20%2586berschussabgabe%20im%20Internet"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Tabelle1">
    <pageSetUpPr fitToPage="1"/>
  </sheetPr>
  <dimension ref="A1:G34"/>
  <sheetViews>
    <sheetView workbookViewId="0" topLeftCell="A1">
      <selection activeCell="A1" sqref="A1"/>
    </sheetView>
  </sheetViews>
  <sheetFormatPr defaultColWidth="11.421875" defaultRowHeight="12.75"/>
  <cols>
    <col min="7" max="7" width="18.00390625" style="0" customWidth="1"/>
  </cols>
  <sheetData>
    <row r="1" spans="1:7" ht="15">
      <c r="A1" s="4"/>
      <c r="B1" s="5"/>
      <c r="C1" s="5"/>
      <c r="D1" s="5"/>
      <c r="E1" s="5"/>
      <c r="F1" s="5"/>
      <c r="G1" s="6"/>
    </row>
    <row r="2" spans="1:7" ht="39.75" customHeight="1">
      <c r="A2" s="101" t="s">
        <v>45</v>
      </c>
      <c r="B2" s="102"/>
      <c r="C2" s="102"/>
      <c r="D2" s="102"/>
      <c r="E2" s="102"/>
      <c r="F2" s="102"/>
      <c r="G2" s="103"/>
    </row>
    <row r="3" spans="1:7" ht="15">
      <c r="A3" s="7"/>
      <c r="B3" s="8"/>
      <c r="C3" s="8"/>
      <c r="D3" s="8"/>
      <c r="E3" s="8"/>
      <c r="F3" s="8"/>
      <c r="G3" s="9"/>
    </row>
    <row r="4" spans="1:7" ht="45.75" customHeight="1">
      <c r="A4" s="104" t="s">
        <v>58</v>
      </c>
      <c r="B4" s="105"/>
      <c r="C4" s="105"/>
      <c r="D4" s="105"/>
      <c r="E4" s="105"/>
      <c r="F4" s="105"/>
      <c r="G4" s="106"/>
    </row>
    <row r="5" spans="1:7" ht="15">
      <c r="A5" s="107"/>
      <c r="B5" s="108"/>
      <c r="C5" s="108"/>
      <c r="D5" s="108"/>
      <c r="E5" s="108"/>
      <c r="F5" s="108"/>
      <c r="G5" s="109"/>
    </row>
    <row r="6" spans="1:7" ht="15">
      <c r="A6" s="7"/>
      <c r="B6" s="8"/>
      <c r="C6" s="8"/>
      <c r="D6" s="8"/>
      <c r="E6" s="8"/>
      <c r="F6" s="8"/>
      <c r="G6" s="9"/>
    </row>
    <row r="7" spans="1:7" ht="15">
      <c r="A7" s="107" t="s">
        <v>52</v>
      </c>
      <c r="B7" s="108"/>
      <c r="C7" s="108"/>
      <c r="D7" s="108"/>
      <c r="E7" s="108"/>
      <c r="F7" s="108"/>
      <c r="G7" s="109"/>
    </row>
    <row r="8" spans="1:7" ht="15">
      <c r="A8" s="7"/>
      <c r="B8" s="8"/>
      <c r="C8" s="8"/>
      <c r="D8" s="8"/>
      <c r="E8" s="8"/>
      <c r="F8" s="8"/>
      <c r="G8" s="9"/>
    </row>
    <row r="9" spans="1:7" ht="15">
      <c r="A9" s="7"/>
      <c r="B9" s="10" t="s">
        <v>53</v>
      </c>
      <c r="C9" s="8"/>
      <c r="D9" s="8"/>
      <c r="E9" s="8"/>
      <c r="F9" s="8"/>
      <c r="G9" s="9"/>
    </row>
    <row r="10" spans="1:7" ht="15">
      <c r="A10" s="7"/>
      <c r="B10" s="8"/>
      <c r="C10" s="8"/>
      <c r="D10" s="8"/>
      <c r="E10" s="8"/>
      <c r="F10" s="8"/>
      <c r="G10" s="9"/>
    </row>
    <row r="11" spans="1:7" ht="15">
      <c r="A11" s="7"/>
      <c r="B11" s="100" t="s">
        <v>54</v>
      </c>
      <c r="C11" s="100"/>
      <c r="D11" s="8"/>
      <c r="E11" s="8"/>
      <c r="F11" s="8"/>
      <c r="G11" s="9"/>
    </row>
    <row r="12" spans="1:7" ht="15">
      <c r="A12" s="7"/>
      <c r="B12" s="8" t="s">
        <v>55</v>
      </c>
      <c r="C12" s="8"/>
      <c r="D12" s="8"/>
      <c r="E12" s="8"/>
      <c r="F12" s="8"/>
      <c r="G12" s="9"/>
    </row>
    <row r="13" spans="1:7" ht="15">
      <c r="A13" s="7"/>
      <c r="B13" s="8"/>
      <c r="C13" s="8"/>
      <c r="D13" s="8"/>
      <c r="E13" s="8"/>
      <c r="F13" s="8"/>
      <c r="G13" s="9"/>
    </row>
    <row r="14" spans="1:7" ht="15">
      <c r="A14" s="7"/>
      <c r="B14" s="100" t="s">
        <v>59</v>
      </c>
      <c r="C14" s="100"/>
      <c r="D14" s="8"/>
      <c r="E14" s="8"/>
      <c r="F14" s="8"/>
      <c r="G14" s="9"/>
    </row>
    <row r="15" spans="1:7" ht="15">
      <c r="A15" s="12"/>
      <c r="B15" s="8" t="s">
        <v>60</v>
      </c>
      <c r="C15" s="10"/>
      <c r="D15" s="10"/>
      <c r="E15" s="10"/>
      <c r="F15" s="10"/>
      <c r="G15" s="13"/>
    </row>
    <row r="16" spans="1:7" ht="15">
      <c r="A16" s="7"/>
      <c r="B16" s="8" t="s">
        <v>61</v>
      </c>
      <c r="C16" s="8"/>
      <c r="D16" s="8"/>
      <c r="E16" s="8"/>
      <c r="F16" s="8"/>
      <c r="G16" s="9"/>
    </row>
    <row r="17" spans="1:7" ht="15">
      <c r="A17" s="7"/>
      <c r="B17" s="11"/>
      <c r="C17" s="8"/>
      <c r="D17" s="8"/>
      <c r="E17" s="8"/>
      <c r="F17" s="8"/>
      <c r="G17" s="9"/>
    </row>
    <row r="18" spans="1:7" ht="15">
      <c r="A18" s="12"/>
      <c r="B18" s="8"/>
      <c r="C18" s="10"/>
      <c r="D18" s="10"/>
      <c r="E18" s="10"/>
      <c r="F18" s="10"/>
      <c r="G18" s="13"/>
    </row>
    <row r="19" spans="1:7" ht="15">
      <c r="A19" s="12"/>
      <c r="B19" s="8"/>
      <c r="C19" s="10"/>
      <c r="D19" s="10"/>
      <c r="E19" s="10"/>
      <c r="F19" s="10"/>
      <c r="G19" s="13"/>
    </row>
    <row r="20" spans="1:7" ht="15">
      <c r="A20" s="7"/>
      <c r="B20" s="8"/>
      <c r="C20" s="8"/>
      <c r="D20" s="8"/>
      <c r="E20" s="8"/>
      <c r="F20" s="8"/>
      <c r="G20" s="9"/>
    </row>
    <row r="21" spans="1:7" ht="15">
      <c r="A21" s="85" t="s">
        <v>56</v>
      </c>
      <c r="B21" s="86" t="s">
        <v>7</v>
      </c>
      <c r="C21" s="86"/>
      <c r="D21" s="86"/>
      <c r="E21" s="86"/>
      <c r="F21" s="86"/>
      <c r="G21" s="87"/>
    </row>
    <row r="22" spans="1:7" ht="15">
      <c r="A22" s="85"/>
      <c r="B22" s="86" t="s">
        <v>8</v>
      </c>
      <c r="C22" s="86"/>
      <c r="D22" s="86"/>
      <c r="E22" s="86"/>
      <c r="F22" s="86"/>
      <c r="G22" s="87"/>
    </row>
    <row r="23" spans="1:7" ht="15">
      <c r="A23" s="85"/>
      <c r="B23" s="86" t="s">
        <v>9</v>
      </c>
      <c r="C23" s="86"/>
      <c r="D23" s="86"/>
      <c r="E23" s="86"/>
      <c r="F23" s="86"/>
      <c r="G23" s="87"/>
    </row>
    <row r="24" spans="1:7" ht="15">
      <c r="A24" s="85"/>
      <c r="B24" s="86" t="s">
        <v>10</v>
      </c>
      <c r="C24" s="86"/>
      <c r="D24" s="86"/>
      <c r="E24" s="86"/>
      <c r="F24" s="86"/>
      <c r="G24" s="87"/>
    </row>
    <row r="25" spans="1:7" ht="15">
      <c r="A25" s="85"/>
      <c r="B25" s="86" t="s">
        <v>11</v>
      </c>
      <c r="C25" s="86"/>
      <c r="D25" s="86"/>
      <c r="E25" s="86"/>
      <c r="F25" s="86"/>
      <c r="G25" s="87"/>
    </row>
    <row r="26" spans="1:7" ht="15">
      <c r="A26" s="85"/>
      <c r="B26" s="86" t="s">
        <v>12</v>
      </c>
      <c r="C26" s="86"/>
      <c r="D26" s="86"/>
      <c r="E26" s="86"/>
      <c r="F26" s="86"/>
      <c r="G26" s="87"/>
    </row>
    <row r="27" spans="1:7" ht="15">
      <c r="A27" s="85"/>
      <c r="B27" s="86" t="s">
        <v>57</v>
      </c>
      <c r="C27" s="88" t="s">
        <v>13</v>
      </c>
      <c r="D27" s="86"/>
      <c r="E27" s="86"/>
      <c r="F27" s="86"/>
      <c r="G27" s="87"/>
    </row>
    <row r="28" spans="1:7" ht="15">
      <c r="A28" s="89"/>
      <c r="B28" s="90"/>
      <c r="C28" s="88" t="s">
        <v>62</v>
      </c>
      <c r="D28" s="90"/>
      <c r="E28" s="90"/>
      <c r="F28" s="90"/>
      <c r="G28" s="91"/>
    </row>
    <row r="29" spans="1:7" ht="15">
      <c r="A29" s="89"/>
      <c r="B29" s="90"/>
      <c r="C29" s="90"/>
      <c r="D29" s="90"/>
      <c r="E29" s="90"/>
      <c r="F29" s="90"/>
      <c r="G29" s="91"/>
    </row>
    <row r="30" spans="1:7" ht="15">
      <c r="A30" s="7"/>
      <c r="B30" s="8"/>
      <c r="C30" s="8"/>
      <c r="D30" s="8"/>
      <c r="E30" s="8"/>
      <c r="F30" s="8"/>
      <c r="G30" s="9"/>
    </row>
    <row r="31" spans="1:7" ht="15">
      <c r="A31" s="7"/>
      <c r="B31" s="8"/>
      <c r="C31" s="8"/>
      <c r="D31" s="8"/>
      <c r="E31" s="8"/>
      <c r="F31" s="8"/>
      <c r="G31" s="9"/>
    </row>
    <row r="32" spans="1:7" ht="15">
      <c r="A32" s="7"/>
      <c r="B32" s="8"/>
      <c r="C32" s="8"/>
      <c r="D32" s="8"/>
      <c r="E32" s="8"/>
      <c r="F32" s="8"/>
      <c r="G32" s="9"/>
    </row>
    <row r="33" spans="1:7" ht="15">
      <c r="A33" s="7"/>
      <c r="B33" s="8"/>
      <c r="C33" s="8"/>
      <c r="D33" s="8"/>
      <c r="E33" s="8"/>
      <c r="F33" s="8"/>
      <c r="G33" s="9"/>
    </row>
    <row r="34" spans="1:7" ht="15.75" thickBot="1">
      <c r="A34" s="14"/>
      <c r="B34" s="15"/>
      <c r="C34" s="15"/>
      <c r="D34" s="15"/>
      <c r="E34" s="15"/>
      <c r="F34" s="15"/>
      <c r="G34" s="16"/>
    </row>
  </sheetData>
  <sheetProtection password="D93F" sheet="1" objects="1" scenarios="1"/>
  <mergeCells count="6">
    <mergeCell ref="B11:C11"/>
    <mergeCell ref="B14:C14"/>
    <mergeCell ref="A2:G2"/>
    <mergeCell ref="A4:G4"/>
    <mergeCell ref="A5:G5"/>
    <mergeCell ref="A7:G7"/>
  </mergeCells>
  <hyperlinks>
    <hyperlink ref="B14" location="Berechnung!A10" display="Berechnung"/>
    <hyperlink ref="B11" location="Programmbeschreibung!A1" display="Programmbeschreibung!A1"/>
    <hyperlink ref="C27" r:id="rId1" display="annett.rindfleisch@smul.sachsen.de"/>
    <hyperlink ref="C28" r:id="rId2" display="ingo.heber@smul.sachsen.de"/>
  </hyperlink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headerFooter alignWithMargins="0">
    <oddFooter>&amp;LLfL, FB 3; Neumann, Heber; Stand 02/2008&amp;R&amp;F</oddFooter>
  </headerFooter>
</worksheet>
</file>

<file path=xl/worksheets/sheet2.xml><?xml version="1.0" encoding="utf-8"?>
<worksheet xmlns="http://schemas.openxmlformats.org/spreadsheetml/2006/main" xmlns:r="http://schemas.openxmlformats.org/officeDocument/2006/relationships">
  <sheetPr codeName="Tabelle2"/>
  <dimension ref="A1:C2"/>
  <sheetViews>
    <sheetView workbookViewId="0" topLeftCell="A1">
      <selection activeCell="A2" sqref="A2"/>
    </sheetView>
  </sheetViews>
  <sheetFormatPr defaultColWidth="11.57421875" defaultRowHeight="12.75"/>
  <cols>
    <col min="1" max="16384" width="11.421875" style="17" customWidth="1"/>
  </cols>
  <sheetData>
    <row r="1" spans="1:3" ht="12">
      <c r="A1" s="92" t="s">
        <v>38</v>
      </c>
      <c r="B1" s="92"/>
      <c r="C1" s="93"/>
    </row>
    <row r="2" spans="1:2" ht="12">
      <c r="A2" s="92"/>
      <c r="B2" s="92"/>
    </row>
  </sheetData>
  <sheetProtection password="D93F" sheet="1" objects="1" scenarios="1"/>
  <hyperlinks>
    <hyperlink ref="A1" location="Inhalt!b11" display="Inhalt!b11"/>
  </hyperlinks>
  <printOptions/>
  <pageMargins left="0.5905511811023623" right="0.5905511811023623" top="0.984251968503937" bottom="0.984251968503937" header="0.5118110236220472" footer="0.5118110236220472"/>
  <pageSetup horizontalDpi="600" verticalDpi="600" orientation="portrait" paperSize="9"/>
  <headerFooter alignWithMargins="0">
    <oddFooter>&amp;LLfL, FB 3; Neumann, Heber; Stand 02/2008</oddFooter>
  </headerFooter>
  <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B2:N65"/>
  <sheetViews>
    <sheetView tabSelected="1" zoomScale="150" zoomScaleNormal="150" workbookViewId="0" topLeftCell="B1">
      <selection activeCell="E27" sqref="E27"/>
    </sheetView>
  </sheetViews>
  <sheetFormatPr defaultColWidth="11.421875" defaultRowHeight="12.75"/>
  <cols>
    <col min="1" max="1" width="2.7109375" style="24" customWidth="1"/>
    <col min="2" max="2" width="38.28125" style="24" customWidth="1"/>
    <col min="3" max="3" width="3.28125" style="24" customWidth="1"/>
    <col min="4" max="4" width="6.421875" style="24" customWidth="1"/>
    <col min="5" max="5" width="16.421875" style="24" bestFit="1" customWidth="1"/>
    <col min="6" max="7" width="11.421875" style="24" customWidth="1"/>
    <col min="8" max="8" width="2.00390625" style="27" customWidth="1"/>
    <col min="9" max="9" width="25.421875" style="24" customWidth="1"/>
    <col min="10" max="10" width="7.28125" style="24" customWidth="1"/>
    <col min="11" max="16384" width="11.421875" style="24" customWidth="1"/>
  </cols>
  <sheetData>
    <row r="1" ht="12.75"/>
    <row r="2" spans="2:9" ht="15">
      <c r="B2" s="79" t="s">
        <v>45</v>
      </c>
      <c r="C2" s="23"/>
      <c r="D2" s="23"/>
      <c r="E2" s="23"/>
      <c r="F2" s="23"/>
      <c r="G2" s="23"/>
      <c r="H2" s="23"/>
      <c r="I2" s="23"/>
    </row>
    <row r="3" spans="2:9" ht="12.75">
      <c r="B3" s="25"/>
      <c r="C3" s="25"/>
      <c r="D3" s="25"/>
      <c r="E3" s="25"/>
      <c r="F3" s="25"/>
      <c r="G3" s="25"/>
      <c r="H3" s="25"/>
      <c r="I3" s="25"/>
    </row>
    <row r="4" spans="2:8" ht="12.75">
      <c r="B4" s="26" t="s">
        <v>0</v>
      </c>
      <c r="C4" s="26"/>
      <c r="D4" s="26"/>
      <c r="H4" s="26"/>
    </row>
    <row r="5" spans="2:4" ht="12.75">
      <c r="B5" s="28" t="s">
        <v>27</v>
      </c>
      <c r="C5" s="28"/>
      <c r="D5" s="28"/>
    </row>
    <row r="6" spans="2:9" ht="12.75">
      <c r="B6" s="27" t="s">
        <v>63</v>
      </c>
      <c r="C6" s="27"/>
      <c r="D6" s="27"/>
      <c r="E6" s="29">
        <v>27.83</v>
      </c>
      <c r="F6" s="24" t="s">
        <v>23</v>
      </c>
      <c r="H6" s="110" t="s">
        <v>38</v>
      </c>
      <c r="I6" s="110"/>
    </row>
    <row r="7" ht="9.75" customHeight="1"/>
    <row r="8" spans="2:11" ht="15.75">
      <c r="B8" s="30" t="s">
        <v>42</v>
      </c>
      <c r="C8" s="30"/>
      <c r="D8" s="30"/>
      <c r="G8" s="96"/>
      <c r="H8" s="96"/>
      <c r="I8" s="96"/>
      <c r="J8" s="96"/>
      <c r="K8" s="96"/>
    </row>
    <row r="9" spans="2:12" ht="9" customHeight="1">
      <c r="B9" s="31"/>
      <c r="C9" s="31"/>
      <c r="D9" s="31"/>
      <c r="H9" s="98">
        <f>E12*10</f>
        <v>38</v>
      </c>
      <c r="I9" s="97" t="s">
        <v>14</v>
      </c>
      <c r="J9" s="97"/>
      <c r="K9" s="97"/>
      <c r="L9" s="97"/>
    </row>
    <row r="10" spans="2:12" s="61" customFormat="1" ht="6" customHeight="1">
      <c r="B10" s="62"/>
      <c r="C10" s="63"/>
      <c r="D10" s="63"/>
      <c r="E10" s="19"/>
      <c r="F10" s="64"/>
      <c r="G10" s="24"/>
      <c r="H10" s="98">
        <f>E13*10</f>
        <v>41</v>
      </c>
      <c r="I10" s="97" t="s">
        <v>14</v>
      </c>
      <c r="J10" s="97"/>
      <c r="K10" s="97"/>
      <c r="L10" s="97"/>
    </row>
    <row r="11" spans="2:12" s="61" customFormat="1" ht="12.75">
      <c r="B11" s="66" t="s">
        <v>71</v>
      </c>
      <c r="C11" s="67"/>
      <c r="D11" s="67"/>
      <c r="E11" s="2">
        <v>750000</v>
      </c>
      <c r="F11" s="68" t="s">
        <v>64</v>
      </c>
      <c r="G11" s="24"/>
      <c r="H11" s="99">
        <f>H10-H9</f>
        <v>3</v>
      </c>
      <c r="I11" s="97" t="s">
        <v>15</v>
      </c>
      <c r="J11" s="97"/>
      <c r="K11" s="97"/>
      <c r="L11" s="97"/>
    </row>
    <row r="12" spans="2:12" s="61" customFormat="1" ht="12.75">
      <c r="B12" s="66" t="s">
        <v>65</v>
      </c>
      <c r="C12" s="67"/>
      <c r="D12" s="67"/>
      <c r="E12" s="18">
        <v>3.8</v>
      </c>
      <c r="F12" s="68" t="s">
        <v>66</v>
      </c>
      <c r="G12" s="24"/>
      <c r="H12" s="98">
        <f>IF(H11&lt;0,H11*-1,0)</f>
        <v>0</v>
      </c>
      <c r="I12" s="97" t="s">
        <v>16</v>
      </c>
      <c r="J12" s="97"/>
      <c r="K12" s="97"/>
      <c r="L12" s="97"/>
    </row>
    <row r="13" spans="2:12" s="61" customFormat="1" ht="12.75">
      <c r="B13" s="66" t="s">
        <v>67</v>
      </c>
      <c r="C13" s="67"/>
      <c r="D13" s="67"/>
      <c r="E13" s="18">
        <v>4.1</v>
      </c>
      <c r="F13" s="68" t="s">
        <v>66</v>
      </c>
      <c r="G13" s="24"/>
      <c r="H13" s="97"/>
      <c r="I13" s="97"/>
      <c r="J13" s="97"/>
      <c r="K13" s="97"/>
      <c r="L13" s="97"/>
    </row>
    <row r="14" spans="2:12" s="61" customFormat="1" ht="12.75">
      <c r="B14" s="66" t="s">
        <v>68</v>
      </c>
      <c r="C14" s="67"/>
      <c r="D14" s="67"/>
      <c r="E14" s="2">
        <v>800000</v>
      </c>
      <c r="F14" s="68" t="s">
        <v>64</v>
      </c>
      <c r="G14" s="24"/>
      <c r="H14" s="98">
        <f>IF(H12&gt;0,H12/I14,0)</f>
        <v>0</v>
      </c>
      <c r="I14" s="97">
        <v>0.1</v>
      </c>
      <c r="J14" s="97" t="s">
        <v>17</v>
      </c>
      <c r="K14" s="97"/>
      <c r="L14" s="97"/>
    </row>
    <row r="15" spans="2:12" s="61" customFormat="1" ht="12.75">
      <c r="B15" s="66" t="s">
        <v>69</v>
      </c>
      <c r="C15" s="67"/>
      <c r="D15" s="67"/>
      <c r="E15" s="20">
        <f>E16-E14</f>
        <v>21600</v>
      </c>
      <c r="F15" s="68" t="s">
        <v>64</v>
      </c>
      <c r="G15" s="24"/>
      <c r="H15" s="98">
        <f>H14*I15</f>
        <v>0</v>
      </c>
      <c r="I15" s="97">
        <v>0.18</v>
      </c>
      <c r="J15" s="97" t="s">
        <v>18</v>
      </c>
      <c r="K15" s="97"/>
      <c r="L15" s="97"/>
    </row>
    <row r="16" spans="2:12" s="61" customFormat="1" ht="12.75">
      <c r="B16" s="66" t="s">
        <v>70</v>
      </c>
      <c r="C16" s="67"/>
      <c r="D16" s="67"/>
      <c r="E16" s="20">
        <f>IF(E13&gt;E12,E14+H20,E14-H16)</f>
        <v>821600</v>
      </c>
      <c r="F16" s="68" t="s">
        <v>64</v>
      </c>
      <c r="G16" s="24"/>
      <c r="H16" s="98">
        <f>E14*H15/100</f>
        <v>0</v>
      </c>
      <c r="I16" s="97"/>
      <c r="J16" s="97" t="s">
        <v>19</v>
      </c>
      <c r="K16" s="97"/>
      <c r="L16" s="97"/>
    </row>
    <row r="17" spans="2:12" s="61" customFormat="1" ht="12.75">
      <c r="B17" s="70" t="s">
        <v>1</v>
      </c>
      <c r="C17" s="67"/>
      <c r="D17" s="67"/>
      <c r="E17" s="75">
        <f>E16-E11</f>
        <v>71600</v>
      </c>
      <c r="F17" s="68" t="s">
        <v>64</v>
      </c>
      <c r="G17" s="24"/>
      <c r="H17" s="97"/>
      <c r="I17" s="97"/>
      <c r="J17" s="97"/>
      <c r="K17" s="97"/>
      <c r="L17" s="97"/>
    </row>
    <row r="18" spans="2:12" s="61" customFormat="1" ht="12.75">
      <c r="B18" s="70" t="s">
        <v>2</v>
      </c>
      <c r="C18" s="71"/>
      <c r="D18" s="71"/>
      <c r="E18" s="22">
        <f>E16/E11*100</f>
        <v>109.54666666666665</v>
      </c>
      <c r="F18" s="68" t="s">
        <v>66</v>
      </c>
      <c r="G18" s="24"/>
      <c r="H18" s="98">
        <f>IF(H11&gt;0,H11/I18,0)</f>
        <v>30</v>
      </c>
      <c r="I18" s="97">
        <v>0.1</v>
      </c>
      <c r="J18" s="97" t="s">
        <v>17</v>
      </c>
      <c r="K18" s="97"/>
      <c r="L18" s="97"/>
    </row>
    <row r="19" spans="2:12" s="61" customFormat="1" ht="6" customHeight="1">
      <c r="B19" s="72"/>
      <c r="C19" s="73"/>
      <c r="D19" s="73"/>
      <c r="E19" s="21"/>
      <c r="F19" s="74"/>
      <c r="G19" s="24"/>
      <c r="H19" s="98">
        <f>H18*I19</f>
        <v>2.6999999999999997</v>
      </c>
      <c r="I19" s="97">
        <v>0.09</v>
      </c>
      <c r="J19" s="97" t="s">
        <v>20</v>
      </c>
      <c r="K19" s="97"/>
      <c r="L19" s="97"/>
    </row>
    <row r="20" spans="2:12" s="61" customFormat="1" ht="6" customHeight="1">
      <c r="B20" s="96"/>
      <c r="C20" s="96"/>
      <c r="D20" s="96"/>
      <c r="E20" s="96"/>
      <c r="F20" s="96"/>
      <c r="G20" s="24"/>
      <c r="H20" s="98">
        <f>E14*H19/100</f>
        <v>21600</v>
      </c>
      <c r="I20" s="97"/>
      <c r="J20" s="97" t="s">
        <v>21</v>
      </c>
      <c r="K20" s="97"/>
      <c r="L20" s="97"/>
    </row>
    <row r="21" spans="2:8" s="61" customFormat="1" ht="12.75">
      <c r="B21" s="69" t="s">
        <v>5</v>
      </c>
      <c r="C21" s="69"/>
      <c r="D21" s="69"/>
      <c r="E21" s="33"/>
      <c r="F21" s="65"/>
      <c r="H21" s="65"/>
    </row>
    <row r="22" spans="2:8" s="61" customFormat="1" ht="12.75">
      <c r="B22" s="69" t="s">
        <v>6</v>
      </c>
      <c r="C22" s="69"/>
      <c r="D22" s="69"/>
      <c r="E22" s="33"/>
      <c r="F22" s="65"/>
      <c r="H22" s="65"/>
    </row>
    <row r="23" s="61" customFormat="1" ht="9.75" customHeight="1">
      <c r="H23" s="65"/>
    </row>
    <row r="24" spans="2:4" ht="15.75">
      <c r="B24" s="30" t="s">
        <v>4</v>
      </c>
      <c r="C24" s="30"/>
      <c r="D24" s="30"/>
    </row>
    <row r="25" spans="2:4" ht="9" customHeight="1">
      <c r="B25" s="30"/>
      <c r="C25" s="30"/>
      <c r="D25" s="30"/>
    </row>
    <row r="26" spans="2:6" ht="18" customHeight="1">
      <c r="B26" s="24" t="s">
        <v>39</v>
      </c>
      <c r="E26" s="3">
        <v>0</v>
      </c>
      <c r="F26" s="27" t="s">
        <v>24</v>
      </c>
    </row>
    <row r="27" spans="2:6" ht="12.75">
      <c r="B27" s="24" t="s">
        <v>40</v>
      </c>
      <c r="E27" s="34">
        <f>IF(E17&lt;=0,0,IF((E18-100-E26)&lt;0,0,(E17-E17/(E18-100)*E26)))</f>
        <v>71600</v>
      </c>
      <c r="F27" s="27" t="s">
        <v>26</v>
      </c>
    </row>
    <row r="28" ht="9.75" customHeight="1">
      <c r="F28" s="27"/>
    </row>
    <row r="29" spans="2:6" ht="15.75">
      <c r="B29" s="30" t="s">
        <v>43</v>
      </c>
      <c r="C29" s="30"/>
      <c r="D29" s="30"/>
      <c r="F29" s="27"/>
    </row>
    <row r="30" spans="2:6" ht="9" customHeight="1">
      <c r="B30" s="30"/>
      <c r="C30" s="30"/>
      <c r="D30" s="30"/>
      <c r="F30" s="27"/>
    </row>
    <row r="31" spans="2:14" ht="12.75" customHeight="1">
      <c r="B31" s="24" t="s">
        <v>41</v>
      </c>
      <c r="E31" s="35">
        <f>E6</f>
        <v>27.83</v>
      </c>
      <c r="F31" s="27" t="s">
        <v>23</v>
      </c>
      <c r="I31" s="111" t="s">
        <v>22</v>
      </c>
      <c r="J31" s="111"/>
      <c r="K31" s="111"/>
      <c r="L31" s="111"/>
      <c r="M31" s="111"/>
      <c r="N31" s="111"/>
    </row>
    <row r="32" spans="2:14" ht="18" customHeight="1">
      <c r="B32" s="94" t="s">
        <v>44</v>
      </c>
      <c r="E32" s="3">
        <v>1</v>
      </c>
      <c r="F32" s="27" t="s">
        <v>24</v>
      </c>
      <c r="I32" s="111"/>
      <c r="J32" s="111"/>
      <c r="K32" s="111"/>
      <c r="L32" s="111"/>
      <c r="M32" s="111"/>
      <c r="N32" s="111"/>
    </row>
    <row r="33" spans="9:14" ht="6" customHeight="1">
      <c r="I33" s="111"/>
      <c r="J33" s="111"/>
      <c r="K33" s="111"/>
      <c r="L33" s="111"/>
      <c r="M33" s="111"/>
      <c r="N33" s="111"/>
    </row>
    <row r="34" spans="2:14" ht="18" customHeight="1">
      <c r="B34" s="36" t="s">
        <v>74</v>
      </c>
      <c r="C34" s="37"/>
      <c r="D34" s="37"/>
      <c r="E34" s="38">
        <f>E27*(100%-E32%)</f>
        <v>70884</v>
      </c>
      <c r="F34" s="39" t="s">
        <v>26</v>
      </c>
      <c r="I34" s="111"/>
      <c r="J34" s="111"/>
      <c r="K34" s="111"/>
      <c r="L34" s="111"/>
      <c r="M34" s="111"/>
      <c r="N34" s="111"/>
    </row>
    <row r="35" spans="2:14" ht="18" customHeight="1">
      <c r="B35" s="40" t="s">
        <v>29</v>
      </c>
      <c r="C35" s="37"/>
      <c r="D35" s="37"/>
      <c r="E35" s="38">
        <f>E31*E34/100</f>
        <v>19727.0172</v>
      </c>
      <c r="F35" s="41" t="s">
        <v>28</v>
      </c>
      <c r="I35" s="111"/>
      <c r="J35" s="111"/>
      <c r="K35" s="111"/>
      <c r="L35" s="111"/>
      <c r="M35" s="111"/>
      <c r="N35" s="111"/>
    </row>
    <row r="36" ht="6" customHeight="1" thickBot="1"/>
    <row r="37" spans="2:6" ht="12.75" thickBot="1">
      <c r="B37" s="42" t="s">
        <v>31</v>
      </c>
      <c r="C37" s="28"/>
      <c r="D37" s="28"/>
      <c r="E37" s="43">
        <f>E35/E14*100</f>
        <v>2.46587715</v>
      </c>
      <c r="F37" s="44" t="s">
        <v>73</v>
      </c>
    </row>
    <row r="38" spans="5:6" ht="12">
      <c r="E38" s="95">
        <f>IF(E17&lt;=0,0,E35*100/E17)</f>
        <v>27.551699999999997</v>
      </c>
      <c r="F38" s="44" t="s">
        <v>25</v>
      </c>
    </row>
    <row r="39" ht="9.75" customHeight="1"/>
    <row r="40" spans="2:8" ht="15">
      <c r="B40" s="45" t="s">
        <v>72</v>
      </c>
      <c r="C40" s="45"/>
      <c r="D40" s="45"/>
      <c r="E40" s="46"/>
      <c r="H40" s="24"/>
    </row>
    <row r="41" spans="2:8" ht="9" customHeight="1">
      <c r="B41" s="27"/>
      <c r="C41" s="27"/>
      <c r="D41" s="27"/>
      <c r="E41" s="27"/>
      <c r="G41" s="47"/>
      <c r="H41" s="48"/>
    </row>
    <row r="42" spans="2:8" ht="12">
      <c r="B42" s="49" t="s">
        <v>30</v>
      </c>
      <c r="C42" s="27"/>
      <c r="H42" s="24"/>
    </row>
    <row r="43" spans="2:8" ht="12">
      <c r="B43" s="42" t="s">
        <v>34</v>
      </c>
      <c r="C43" s="27"/>
      <c r="E43" s="3">
        <v>15</v>
      </c>
      <c r="F43" s="24" t="s">
        <v>75</v>
      </c>
      <c r="H43" s="24"/>
    </row>
    <row r="44" spans="2:8" ht="18" customHeight="1">
      <c r="B44" s="77" t="s">
        <v>3</v>
      </c>
      <c r="C44" s="27"/>
      <c r="E44" s="84">
        <f>E43/100*E34</f>
        <v>10632.6</v>
      </c>
      <c r="F44" s="78" t="s">
        <v>28</v>
      </c>
      <c r="H44" s="24"/>
    </row>
    <row r="45" spans="2:8" ht="6" customHeight="1">
      <c r="B45" s="42"/>
      <c r="C45" s="27"/>
      <c r="H45" s="24"/>
    </row>
    <row r="46" spans="2:8" ht="6" customHeight="1">
      <c r="B46" s="42"/>
      <c r="C46" s="27"/>
      <c r="H46" s="24"/>
    </row>
    <row r="47" spans="2:8" ht="12">
      <c r="B47" s="32" t="s">
        <v>46</v>
      </c>
      <c r="C47" s="27"/>
      <c r="E47" s="1">
        <v>4</v>
      </c>
      <c r="F47" s="27" t="s">
        <v>47</v>
      </c>
      <c r="H47" s="24"/>
    </row>
    <row r="48" spans="2:8" ht="12">
      <c r="B48" s="32" t="s">
        <v>48</v>
      </c>
      <c r="C48" s="27"/>
      <c r="E48" s="1">
        <v>8</v>
      </c>
      <c r="F48" s="27" t="s">
        <v>24</v>
      </c>
      <c r="H48" s="24"/>
    </row>
    <row r="49" spans="2:8" ht="12">
      <c r="B49" s="50" t="s">
        <v>35</v>
      </c>
      <c r="C49" s="27"/>
      <c r="E49" s="51">
        <f>((1+E48/100)^E47*E48/100)/(((1+E48/100)^E47)-1)</f>
        <v>0.3019208044540391</v>
      </c>
      <c r="F49" s="52"/>
      <c r="H49" s="24"/>
    </row>
    <row r="50" spans="3:8" ht="6" customHeight="1">
      <c r="C50" s="27"/>
      <c r="H50" s="24"/>
    </row>
    <row r="51" spans="2:8" ht="12">
      <c r="B51" s="24" t="s">
        <v>36</v>
      </c>
      <c r="C51" s="27"/>
      <c r="E51" s="53">
        <f>E43/E47</f>
        <v>3.75</v>
      </c>
      <c r="F51" s="24" t="s">
        <v>51</v>
      </c>
      <c r="H51" s="24"/>
    </row>
    <row r="52" spans="2:8" ht="12">
      <c r="B52" s="24" t="s">
        <v>37</v>
      </c>
      <c r="C52" s="27"/>
      <c r="E52" s="53">
        <f>E53-E51</f>
        <v>0.7788120668105867</v>
      </c>
      <c r="F52" s="24" t="s">
        <v>51</v>
      </c>
      <c r="H52" s="24"/>
    </row>
    <row r="53" spans="2:8" ht="12">
      <c r="B53" s="42" t="s">
        <v>49</v>
      </c>
      <c r="C53" s="27"/>
      <c r="D53" s="32"/>
      <c r="E53" s="76">
        <f>E43*E49</f>
        <v>4.528812066810587</v>
      </c>
      <c r="F53" s="44" t="s">
        <v>51</v>
      </c>
      <c r="H53" s="24"/>
    </row>
    <row r="54" spans="2:8" ht="6" customHeight="1">
      <c r="B54" s="54"/>
      <c r="C54" s="27"/>
      <c r="D54" s="32"/>
      <c r="E54" s="55"/>
      <c r="F54" s="56"/>
      <c r="H54" s="24"/>
    </row>
    <row r="55" spans="2:8" ht="12">
      <c r="B55" s="32" t="s">
        <v>50</v>
      </c>
      <c r="C55" s="27">
        <f>E47</f>
        <v>4</v>
      </c>
      <c r="D55" s="32" t="s">
        <v>47</v>
      </c>
      <c r="E55" s="57">
        <f>E53*E34/100</f>
        <v>3210.2031454380167</v>
      </c>
      <c r="F55" s="24" t="s">
        <v>28</v>
      </c>
      <c r="H55" s="24"/>
    </row>
    <row r="56" spans="2:8" ht="6" customHeight="1" thickBot="1">
      <c r="B56" s="32"/>
      <c r="C56" s="27"/>
      <c r="D56" s="32"/>
      <c r="H56" s="24"/>
    </row>
    <row r="57" spans="2:8" ht="12.75" thickBot="1">
      <c r="B57" s="58" t="s">
        <v>50</v>
      </c>
      <c r="C57" s="28">
        <f>C55</f>
        <v>4</v>
      </c>
      <c r="D57" s="42" t="s">
        <v>47</v>
      </c>
      <c r="E57" s="59">
        <f>E55/E14*100</f>
        <v>0.4012753931797521</v>
      </c>
      <c r="F57" s="60" t="s">
        <v>73</v>
      </c>
      <c r="H57" s="24"/>
    </row>
    <row r="58" spans="2:8" ht="9.75" customHeight="1">
      <c r="B58" s="32"/>
      <c r="C58" s="27"/>
      <c r="D58" s="32"/>
      <c r="H58" s="24"/>
    </row>
    <row r="59" spans="2:8" ht="12">
      <c r="B59" s="44" t="s">
        <v>32</v>
      </c>
      <c r="C59" s="44"/>
      <c r="D59" s="44"/>
      <c r="H59" s="24"/>
    </row>
    <row r="60" ht="12">
      <c r="B60" s="24" t="s">
        <v>76</v>
      </c>
    </row>
    <row r="61" ht="12">
      <c r="B61" s="24" t="s">
        <v>77</v>
      </c>
    </row>
    <row r="62" ht="12">
      <c r="B62" s="24" t="s">
        <v>33</v>
      </c>
    </row>
    <row r="63" ht="9" customHeight="1">
      <c r="H63" s="28"/>
    </row>
    <row r="64" spans="2:8" s="82" customFormat="1" ht="15">
      <c r="B64" s="82" t="str">
        <f>IF(E35&gt;E44,"Die zu zahlende Superabgabe ist größer als der kalkulierte Kaufpreis der Milchquote.","Die zu zahlende Superabgabe ist kleiner als der kalkulierte Kaufpreis der Milchquote.")</f>
        <v>Die zu zahlende Superabgabe ist größer als der kalkulierte Kaufpreis der Milchquote.</v>
      </c>
      <c r="H64" s="83"/>
    </row>
    <row r="65" spans="2:8" s="80" customFormat="1" ht="15">
      <c r="B65" s="80" t="str">
        <f>IF(E37&gt;E57,"Die zu zahlende Superabgabe je kg verkaufter Milch ist größer als die jährlichen Kosten der zugekauften Milchquote.","Die zu zahlende Superabgabe je kg verkaufter Milch ist kleiner als die jährlichen Kosten der zugekauften Milchquote im Erwirtschaftungszeitraum.")</f>
        <v>Die zu zahlende Superabgabe je kg verkaufter Milch ist größer als die jährlichen Kosten der zugekauften Milchquote.</v>
      </c>
      <c r="H65" s="81"/>
    </row>
    <row r="66" ht="9" customHeight="1"/>
  </sheetData>
  <sheetProtection password="D93F" sheet="1" objects="1" scenarios="1"/>
  <mergeCells count="2">
    <mergeCell ref="H6:I6"/>
    <mergeCell ref="I31:N35"/>
  </mergeCells>
  <conditionalFormatting sqref="E18">
    <cfRule type="cellIs" priority="1" dxfId="0" operator="greaterThan" stopIfTrue="1">
      <formula>100</formula>
    </cfRule>
  </conditionalFormatting>
  <dataValidations count="1">
    <dataValidation type="decimal" allowBlank="1" showInputMessage="1" showErrorMessage="1" promptTitle="Gültigkeit" prompt="Die Molkereisaldierung&#10;kann maximal 10 % &#10;betragen." errorTitle="Fehler" error="Die Molkereisaldierung ist zu groß." sqref="E26">
      <formula1>0</formula1>
      <formula2>10</formula2>
    </dataValidation>
  </dataValidations>
  <hyperlinks>
    <hyperlink ref="E3:I3" location="Inhalt!B14" display="zurück zum Inhaltsverzeichnis"/>
    <hyperlink ref="H6:I6" location="Inhalt!A1" display="zurück zum Inhaltsverzeichnis"/>
  </hyperlinks>
  <printOptions horizontalCentered="1"/>
  <pageMargins left="0.4330708661417323" right="0.35433070866141736" top="0.7480314960629921" bottom="0.7480314960629921" header="0.5118110236220472" footer="0.5118110236220472"/>
  <pageSetup fitToHeight="1" fitToWidth="1" horizontalDpi="600" verticalDpi="600" orientation="portrait" paperSize="9" scale="77"/>
  <headerFooter alignWithMargins="0">
    <oddFooter>&amp;LLfL, FB 3; Neumann, Heber; Stand 02/2008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SMUL / LfL FB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SMUL</dc:creator>
  <cp:keywords/>
  <dc:description/>
  <cp:lastModifiedBy>LWV</cp:lastModifiedBy>
  <cp:lastPrinted>2008-02-20T16:12:18Z</cp:lastPrinted>
  <dcterms:created xsi:type="dcterms:W3CDTF">2005-06-15T10:59:49Z</dcterms:created>
  <dcterms:modified xsi:type="dcterms:W3CDTF">2009-07-29T09:25:12Z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